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227\"/>
    </mc:Choice>
  </mc:AlternateContent>
  <xr:revisionPtr revIDLastSave="0" documentId="13_ncr:1_{C97B0A93-852D-47E3-951C-C2D1DD59D1F1}" xr6:coauthVersionLast="47" xr6:coauthVersionMax="47" xr10:uidLastSave="{00000000-0000-0000-0000-000000000000}"/>
  <bookViews>
    <workbookView xWindow="4590" yWindow="945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509-02-01" sheetId="3" r:id="rId3"/>
    <sheet name="ОСР 509-09-01" sheetId="4" r:id="rId4"/>
    <sheet name="ОСР 509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2" l="1"/>
  <c r="G66" i="2" s="1"/>
  <c r="F65" i="2"/>
  <c r="F66" i="2" s="1"/>
  <c r="F68" i="2" s="1"/>
  <c r="F69" i="2" s="1"/>
  <c r="F70" i="2" s="1"/>
  <c r="C36" i="1" s="1"/>
  <c r="G64" i="2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I38" i="1"/>
  <c r="I37" i="1"/>
  <c r="I36" i="1"/>
  <c r="I35" i="1"/>
  <c r="I34" i="1"/>
  <c r="C30" i="1"/>
  <c r="C31" i="1" s="1"/>
  <c r="D66" i="2" l="1"/>
  <c r="H65" i="2"/>
  <c r="C37" i="1"/>
  <c r="G68" i="2"/>
  <c r="G69" i="2" s="1"/>
  <c r="G70" i="2" s="1"/>
  <c r="C32" i="1"/>
  <c r="E32" i="1" s="1"/>
  <c r="H64" i="2"/>
  <c r="D68" i="2" l="1"/>
  <c r="H66" i="2"/>
  <c r="D69" i="2" l="1"/>
  <c r="H68" i="2"/>
  <c r="D70" i="2" l="1"/>
  <c r="H69" i="2"/>
  <c r="H70" i="2" l="1"/>
  <c r="C35" i="1"/>
  <c r="C38" i="1" s="1"/>
  <c r="C39" i="1" l="1"/>
  <c r="C40" i="1"/>
  <c r="C42" i="1" l="1"/>
  <c r="E42" i="1" s="1"/>
  <c r="E40" i="1"/>
</calcChain>
</file>

<file path=xl/sharedStrings.xml><?xml version="1.0" encoding="utf-8"?>
<sst xmlns="http://schemas.openxmlformats.org/spreadsheetml/2006/main" count="229" uniqueCount="135">
  <si>
    <t>СВОДКА ЗАТРАТ</t>
  </si>
  <si>
    <t>P_0227</t>
  </si>
  <si>
    <t>(идентификатор инвестиционного проекта)</t>
  </si>
  <si>
    <t>Реконструкция РУ-6 кВ ТП РП 23-93 (замена ячеек 4шт.)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</si>
  <si>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</si>
  <si>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</si>
  <si>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</si>
  <si>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</si>
  <si>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</si>
  <si>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</si>
  <si>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</si>
  <si>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</si>
  <si>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</si>
  <si>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</si>
  <si>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</si>
  <si>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</si>
  <si>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</si>
  <si>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</si>
  <si>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</si>
  <si>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</si>
  <si>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</si>
  <si>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</si>
  <si>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</si>
  <si>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</si>
  <si>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</si>
  <si>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</si>
  <si>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</si>
  <si>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</si>
  <si>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</si>
  <si>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</si>
  <si>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</si>
  <si>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</si>
  <si>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</si>
  <si>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</si>
  <si>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</si>
  <si>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</si>
  <si>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</si>
  <si>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</si>
  <si>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</si>
  <si>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</si>
  <si>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ОСР-509-01-01</t>
  </si>
  <si>
    <t>"Реконструкция оборудования РУ-6 кВ ТП-236" г. Тольятти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</si>
  <si>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</si>
  <si>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</si>
  <si>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</si>
  <si>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</si>
  <si>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</si>
  <si>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</si>
  <si>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</si>
  <si>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</si>
  <si>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</si>
  <si>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</si>
  <si>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</si>
  <si>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</si>
  <si>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</si>
  <si>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</si>
  <si>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</si>
  <si>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</si>
  <si>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</si>
  <si>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</si>
  <si>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</si>
  <si>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</si>
  <si>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</si>
  <si>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</si>
  <si>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</si>
  <si>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</si>
  <si>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</si>
  <si>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</si>
  <si>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</si>
  <si>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</si>
  <si>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</si>
  <si>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</si>
  <si>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</si>
  <si>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</si>
  <si>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ОСР-509-12-01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</si>
  <si>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</si>
  <si>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</si>
  <si>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</si>
  <si>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</si>
  <si>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</si>
  <si>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</si>
  <si>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</si>
  <si>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</si>
  <si>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</si>
  <si>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</si>
  <si>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</si>
  <si>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</si>
  <si>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</si>
  <si>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</si>
  <si>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</si>
  <si>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509-02-01</t>
  </si>
  <si>
    <t>Наименование сметы</t>
  </si>
  <si>
    <t>Реконструкция оборудования РУ-6 кВ ТП-236 г. Тольятти Самарская область</t>
  </si>
  <si>
    <t>Наименование локальных сметных расчетов (смет), затрат</t>
  </si>
  <si>
    <t>ЛС-509-01</t>
  </si>
  <si>
    <t>Электроснабжение РП</t>
  </si>
  <si>
    <t>Итого</t>
  </si>
  <si>
    <t>ОБЪЕКТНЫЙ СМЕТНЫЙ РАСЧЕТ № ОСР 509-09-01</t>
  </si>
  <si>
    <t>ЛС-509-09</t>
  </si>
  <si>
    <t>ПНР</t>
  </si>
  <si>
    <t>ОБЪЕКТНЫЙ СМЕТНЫЙ РАСЧЕТ № ОСР 509-12-01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</si>
  <si>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</si>
  <si>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</si>
  <si>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</si>
  <si>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</si>
  <si>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</si>
  <si>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</si>
  <si>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</si>
  <si>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</si>
  <si>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</si>
  <si>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</si>
  <si>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509-02-01</t>
  </si>
  <si>
    <t>Строительные работы</t>
  </si>
  <si>
    <t>Монтажные работы</t>
  </si>
  <si>
    <t>Оборудование</t>
  </si>
  <si>
    <t>Прочие</t>
  </si>
  <si>
    <t>РП (СП, РТП) на 7 ячеек выключателей или ТП (РТП) с одним трансформатором</t>
  </si>
  <si>
    <t>шт</t>
  </si>
  <si>
    <t>ОСР 509-09-01</t>
  </si>
  <si>
    <t>ОСР 509-12-01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</si>
  <si>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</si>
  <si>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</si>
  <si>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</si>
  <si>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</si>
  <si>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</si>
  <si>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</si>
  <si>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</si>
  <si>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</si>
  <si>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</si>
  <si>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</si>
  <si>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</si>
  <si>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ячейка РУ-6кВ (Камера КСО-366 1,6 тр-р)</t>
  </si>
  <si>
    <t>КП СВЭМ №363 от 05.06.2024</t>
  </si>
  <si>
    <t>Комплектная ячейка РУ-6кВ (Камера КСО-366 2,3,4,5 лин.)</t>
  </si>
  <si>
    <t>Шинный мост 6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</si>
</sst>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E27" sqref="E27"/>
    </sheetView>
  </sheetViews>
  <sheetFormatPr defaultColWidth="9" defaultRowHeight="15"/>
  <cols>
    <col min="1" max="1" width="10.85546875" customWidth="1"/>
    <col min="2" max="2" width="101.42578125" customWidth="1"/>
    <col min="3" max="3" width="35" customWidth="1"/>
    <col min="4" max="4" width="15.85546875" customWidth="1"/>
    <col min="9" max="9" width="13.57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1">
        <v>0</v>
      </c>
      <c r="D29" s="51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1"/>
      <c r="E31" s="63"/>
      <c r="F31" s="57"/>
      <c r="G31" s="59">
        <v>2022</v>
      </c>
      <c r="H31" s="60">
        <v>114.63142733059399</v>
      </c>
      <c r="I31" s="81"/>
    </row>
    <row r="32" spans="1:9" ht="15.75">
      <c r="A32" s="50">
        <v>3</v>
      </c>
      <c r="B32" s="53" t="s">
        <v>23</v>
      </c>
      <c r="C32" s="65">
        <f>C30*I34</f>
        <v>0</v>
      </c>
      <c r="D32" s="51"/>
      <c r="E32" s="66">
        <f>D32-C32</f>
        <v>0</v>
      </c>
      <c r="F32" s="67"/>
      <c r="G32" s="68">
        <v>2023</v>
      </c>
      <c r="H32" s="60">
        <v>109.096466260827</v>
      </c>
      <c r="I32" s="81"/>
    </row>
    <row r="33" spans="1:9" ht="15.75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1"/>
    </row>
    <row r="34" spans="1:9" ht="15.75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1.0390815853198199</v>
      </c>
    </row>
    <row r="35" spans="1:9" ht="15.75">
      <c r="A35" s="55" t="s">
        <v>11</v>
      </c>
      <c r="B35" s="53" t="s">
        <v>12</v>
      </c>
      <c r="C35" s="73">
        <f>ССР!D70+ССР!E70</f>
        <v>700.21853134043317</v>
      </c>
      <c r="D35" s="51"/>
      <c r="E35" s="71"/>
      <c r="F35" s="57"/>
      <c r="G35" s="59">
        <v>2026</v>
      </c>
      <c r="H35" s="60">
        <v>105.262896868962</v>
      </c>
      <c r="I35" s="82">
        <f>(H35+100)/200*H34/100</f>
        <v>1.1065344785145874</v>
      </c>
    </row>
    <row r="36" spans="1:9" ht="15.75">
      <c r="A36" s="55" t="s">
        <v>16</v>
      </c>
      <c r="B36" s="53" t="s">
        <v>17</v>
      </c>
      <c r="C36" s="73">
        <f>ССР!F70</f>
        <v>2201.7797474963927</v>
      </c>
      <c r="D36" s="51"/>
      <c r="E36" s="71"/>
      <c r="F36" s="57"/>
      <c r="G36" s="59">
        <v>2027</v>
      </c>
      <c r="H36" s="60">
        <v>104.420897989339</v>
      </c>
      <c r="I36" s="82">
        <f>(H36+100)/200*H35/100*H34/100</f>
        <v>1.1599922999352283</v>
      </c>
    </row>
    <row r="37" spans="1:9" ht="15.75">
      <c r="A37" s="55" t="s">
        <v>18</v>
      </c>
      <c r="B37" s="53" t="s">
        <v>19</v>
      </c>
      <c r="C37" s="73">
        <f>(ССР!G66)*1.2-C30</f>
        <v>1048.6283943036938</v>
      </c>
      <c r="D37" s="51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1.2112743761995519</v>
      </c>
    </row>
    <row r="38" spans="1:9" ht="15.75">
      <c r="A38" s="50">
        <v>2</v>
      </c>
      <c r="B38" s="53" t="s">
        <v>20</v>
      </c>
      <c r="C38" s="73">
        <f>C35+C36+C37</f>
        <v>3950.6266731405199</v>
      </c>
      <c r="D38" s="57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1.2648235807423363</v>
      </c>
    </row>
    <row r="39" spans="1:9" ht="15.75">
      <c r="A39" s="55" t="s">
        <v>21</v>
      </c>
      <c r="B39" s="53" t="s">
        <v>22</v>
      </c>
      <c r="C39" s="61">
        <f>C38-ROUND(C38/1.2,5)</f>
        <v>658.43778314051997</v>
      </c>
      <c r="D39" s="51"/>
      <c r="E39" s="71"/>
      <c r="F39" s="57"/>
      <c r="G39" s="51"/>
      <c r="H39" s="51"/>
      <c r="I39" s="51"/>
    </row>
    <row r="40" spans="1:9" ht="15.75">
      <c r="A40" s="50">
        <v>3</v>
      </c>
      <c r="B40" s="53" t="s">
        <v>23</v>
      </c>
      <c r="C40" s="74">
        <f>C38*I35</f>
        <v>4371.5046255693642</v>
      </c>
      <c r="D40" s="51"/>
      <c r="E40" s="66">
        <f>D40-C40</f>
        <v>-4371.5046255693642</v>
      </c>
      <c r="F40" s="67"/>
      <c r="G40" s="51"/>
      <c r="H40" s="51"/>
      <c r="I40" s="51"/>
    </row>
    <row r="41" spans="1:9" ht="15.75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75">
      <c r="A42" s="50"/>
      <c r="B42" s="53" t="s">
        <v>25</v>
      </c>
      <c r="C42" s="76">
        <f>C40+C32</f>
        <v>4371.5046255693642</v>
      </c>
      <c r="D42" s="51"/>
      <c r="E42" s="66">
        <f>D42-C42</f>
        <v>-4371.5046255693642</v>
      </c>
      <c r="F42" s="67"/>
      <c r="G42" s="51"/>
      <c r="H42" s="51"/>
      <c r="I42" s="77"/>
    </row>
    <row r="43" spans="1:9" ht="15.75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75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2" zoomScale="90" zoomScaleNormal="90" workbookViewId="0">
      <selection activeCell="A13" sqref="A13:H13"/>
    </sheetView>
  </sheetViews>
  <sheetFormatPr defaultColWidth="8.85546875" defaultRowHeight="15.75"/>
  <cols>
    <col min="1" max="1" width="10.85546875" style="20" customWidth="1"/>
    <col min="2" max="2" width="66.28515625" style="20" customWidth="1"/>
    <col min="3" max="3" width="66.7109375" style="20" customWidth="1"/>
    <col min="4" max="4" width="21.855468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85546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5">
      <c r="A25" s="2">
        <v>1</v>
      </c>
      <c r="B25" s="2" t="s">
        <v>40</v>
      </c>
      <c r="C25" s="42" t="s">
        <v>41</v>
      </c>
      <c r="D25" s="41">
        <v>351.36296385633</v>
      </c>
      <c r="E25" s="41">
        <v>189.91688366273999</v>
      </c>
      <c r="F25" s="41">
        <v>1781.3752002398001</v>
      </c>
      <c r="G25" s="41">
        <v>0</v>
      </c>
      <c r="H25" s="41">
        <v>2322.6550477588999</v>
      </c>
    </row>
    <row r="26" spans="1:8">
      <c r="A26" s="2"/>
      <c r="B26" s="33"/>
      <c r="C26" s="33" t="s">
        <v>42</v>
      </c>
      <c r="D26" s="41">
        <v>351.36296385633</v>
      </c>
      <c r="E26" s="41">
        <v>189.91688366273999</v>
      </c>
      <c r="F26" s="41">
        <v>1781.3752002398001</v>
      </c>
      <c r="G26" s="41">
        <v>0</v>
      </c>
      <c r="H26" s="41">
        <v>2322.6550477588999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351.36296385633</v>
      </c>
      <c r="E42" s="41">
        <v>189.91688366273999</v>
      </c>
      <c r="F42" s="41">
        <v>1781.3752002398001</v>
      </c>
      <c r="G42" s="41">
        <v>0</v>
      </c>
      <c r="H42" s="41">
        <v>2322.6550477588999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55</v>
      </c>
      <c r="C44" s="42" t="s">
        <v>56</v>
      </c>
      <c r="D44" s="41">
        <v>7.0262137096102997</v>
      </c>
      <c r="E44" s="41">
        <v>3.7954100842091001</v>
      </c>
      <c r="F44" s="41">
        <v>0</v>
      </c>
      <c r="G44" s="41">
        <v>0</v>
      </c>
      <c r="H44" s="41">
        <v>10.821623793819001</v>
      </c>
    </row>
    <row r="45" spans="1:8">
      <c r="A45" s="2"/>
      <c r="B45" s="33"/>
      <c r="C45" s="33" t="s">
        <v>57</v>
      </c>
      <c r="D45" s="41">
        <v>7.0262137096102997</v>
      </c>
      <c r="E45" s="41">
        <v>3.7954100842091001</v>
      </c>
      <c r="F45" s="41">
        <v>0</v>
      </c>
      <c r="G45" s="41">
        <v>0</v>
      </c>
      <c r="H45" s="41">
        <v>10.821623793819001</v>
      </c>
    </row>
    <row r="46" spans="1:8">
      <c r="A46" s="2"/>
      <c r="B46" s="33"/>
      <c r="C46" s="33" t="s">
        <v>58</v>
      </c>
      <c r="D46" s="41">
        <v>358.38917756593997</v>
      </c>
      <c r="E46" s="41">
        <v>193.71229374695</v>
      </c>
      <c r="F46" s="41">
        <v>1781.3752002398001</v>
      </c>
      <c r="G46" s="41">
        <v>0</v>
      </c>
      <c r="H46" s="41">
        <v>2333.4766715526998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5">
      <c r="A48" s="2">
        <v>3</v>
      </c>
      <c r="B48" s="2" t="s">
        <v>60</v>
      </c>
      <c r="C48" s="48" t="s">
        <v>61</v>
      </c>
      <c r="D48" s="41">
        <v>0</v>
      </c>
      <c r="E48" s="41">
        <v>0</v>
      </c>
      <c r="F48" s="41">
        <v>0</v>
      </c>
      <c r="G48" s="41">
        <v>63.005898532903998</v>
      </c>
      <c r="H48" s="41">
        <v>63.005898532903998</v>
      </c>
    </row>
    <row r="49" spans="1:8" ht="31.5">
      <c r="A49" s="2">
        <v>4</v>
      </c>
      <c r="B49" s="2" t="s">
        <v>62</v>
      </c>
      <c r="C49" s="48" t="s">
        <v>63</v>
      </c>
      <c r="D49" s="41">
        <v>9.3578292709839008</v>
      </c>
      <c r="E49" s="41">
        <v>5.0605467789454996</v>
      </c>
      <c r="F49" s="41">
        <v>0</v>
      </c>
      <c r="G49" s="41">
        <v>0</v>
      </c>
      <c r="H49" s="41">
        <v>14.418376049929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12.295873991818</v>
      </c>
      <c r="H50" s="41">
        <v>12.295873991818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6.1688483462352002</v>
      </c>
      <c r="H51" s="41">
        <v>6.1688483462352002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7.2457828880355999</v>
      </c>
      <c r="H52" s="41">
        <v>7.2457828880355999</v>
      </c>
    </row>
    <row r="53" spans="1:8">
      <c r="A53" s="2"/>
      <c r="B53" s="33"/>
      <c r="C53" s="33" t="s">
        <v>68</v>
      </c>
      <c r="D53" s="41">
        <v>9.3578292709839008</v>
      </c>
      <c r="E53" s="41">
        <v>5.0605467789454996</v>
      </c>
      <c r="F53" s="41">
        <v>0</v>
      </c>
      <c r="G53" s="41">
        <v>88.716403758992996</v>
      </c>
      <c r="H53" s="41">
        <v>103.13477980892</v>
      </c>
    </row>
    <row r="54" spans="1:8">
      <c r="A54" s="2"/>
      <c r="B54" s="33"/>
      <c r="C54" s="33" t="s">
        <v>69</v>
      </c>
      <c r="D54" s="41">
        <v>367.74700683691998</v>
      </c>
      <c r="E54" s="41">
        <v>198.77284052588999</v>
      </c>
      <c r="F54" s="41">
        <v>1781.3752002398001</v>
      </c>
      <c r="G54" s="41">
        <v>88.716403758992996</v>
      </c>
      <c r="H54" s="41">
        <v>2436.6114513615998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367.74700683691998</v>
      </c>
      <c r="E58" s="41">
        <v>198.77284052588999</v>
      </c>
      <c r="F58" s="41">
        <v>1781.3752002398001</v>
      </c>
      <c r="G58" s="41">
        <v>88.716403758992996</v>
      </c>
      <c r="H58" s="41">
        <v>2436.6114513615998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759.68844600128</v>
      </c>
      <c r="H60" s="41">
        <v>759.68844600128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759.68844600128</v>
      </c>
      <c r="H61" s="41">
        <v>759.68844600128</v>
      </c>
    </row>
    <row r="62" spans="1:8">
      <c r="A62" s="2"/>
      <c r="B62" s="33"/>
      <c r="C62" s="33" t="s">
        <v>77</v>
      </c>
      <c r="D62" s="41">
        <v>367.74700683691998</v>
      </c>
      <c r="E62" s="41">
        <v>198.77284052588999</v>
      </c>
      <c r="F62" s="41">
        <v>1781.3752002398001</v>
      </c>
      <c r="G62" s="41">
        <v>848.40484976027005</v>
      </c>
      <c r="H62" s="41">
        <v>3196.2998973629001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11.032410205107599</v>
      </c>
      <c r="E64" s="41">
        <f>E62*3%</f>
        <v>5.9631852157766998</v>
      </c>
      <c r="F64" s="41">
        <f>F62*3%</f>
        <v>53.441256007193999</v>
      </c>
      <c r="G64" s="41">
        <f>G62*3%</f>
        <v>25.4521454928081</v>
      </c>
      <c r="H64" s="41">
        <f>SUM(D64:G64)</f>
        <v>95.888996920886399</v>
      </c>
    </row>
    <row r="65" spans="1:8">
      <c r="A65" s="2"/>
      <c r="B65" s="33"/>
      <c r="C65" s="33" t="s">
        <v>81</v>
      </c>
      <c r="D65" s="41">
        <f>D64</f>
        <v>11.032410205107599</v>
      </c>
      <c r="E65" s="41">
        <f>E64</f>
        <v>5.9631852157766998</v>
      </c>
      <c r="F65" s="41">
        <f>F64</f>
        <v>53.441256007193999</v>
      </c>
      <c r="G65" s="41">
        <f>G64</f>
        <v>25.4521454928081</v>
      </c>
      <c r="H65" s="41">
        <f>SUM(D65:G65)</f>
        <v>95.888996920886399</v>
      </c>
    </row>
    <row r="66" spans="1:8">
      <c r="A66" s="2"/>
      <c r="B66" s="33"/>
      <c r="C66" s="33" t="s">
        <v>82</v>
      </c>
      <c r="D66" s="41">
        <f>D65+D62</f>
        <v>378.7794170420276</v>
      </c>
      <c r="E66" s="41">
        <f>E65+E62</f>
        <v>204.73602574166668</v>
      </c>
      <c r="F66" s="41">
        <f>F65+F62</f>
        <v>1834.816456246994</v>
      </c>
      <c r="G66" s="41">
        <f>G65+G62</f>
        <v>873.85699525307814</v>
      </c>
      <c r="H66" s="41">
        <f>SUM(D66:G66)</f>
        <v>3292.1888942837668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75.755883408405523</v>
      </c>
      <c r="E68" s="41">
        <f>E66*20%</f>
        <v>40.947205148333339</v>
      </c>
      <c r="F68" s="41">
        <f>F66*20%</f>
        <v>366.96329124939882</v>
      </c>
      <c r="G68" s="41">
        <f>G66*20%</f>
        <v>174.77139905061563</v>
      </c>
      <c r="H68" s="41">
        <f>SUM(D68:G68)</f>
        <v>658.43777885675331</v>
      </c>
    </row>
    <row r="69" spans="1:8">
      <c r="A69" s="2"/>
      <c r="B69" s="33"/>
      <c r="C69" s="33" t="s">
        <v>86</v>
      </c>
      <c r="D69" s="41">
        <f>D68</f>
        <v>75.755883408405523</v>
      </c>
      <c r="E69" s="41">
        <f>E68</f>
        <v>40.947205148333339</v>
      </c>
      <c r="F69" s="41">
        <f>F68</f>
        <v>366.96329124939882</v>
      </c>
      <c r="G69" s="41">
        <f>G68</f>
        <v>174.77139905061563</v>
      </c>
      <c r="H69" s="41">
        <f>SUM(D69:G69)</f>
        <v>658.43777885675331</v>
      </c>
    </row>
    <row r="70" spans="1:8">
      <c r="A70" s="2"/>
      <c r="B70" s="33"/>
      <c r="C70" s="33" t="s">
        <v>87</v>
      </c>
      <c r="D70" s="41">
        <f>D69+D66</f>
        <v>454.53530045043311</v>
      </c>
      <c r="E70" s="41">
        <f>E69+E66</f>
        <v>245.68323089</v>
      </c>
      <c r="F70" s="41">
        <f>F69+F66</f>
        <v>2201.7797474963927</v>
      </c>
      <c r="G70" s="41">
        <f>G69+G66</f>
        <v>1048.6283943036938</v>
      </c>
      <c r="H70" s="41">
        <f>SUM(D70:G70)</f>
        <v>3950.6266731405199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351.36296385633</v>
      </c>
      <c r="E13" s="32">
        <v>189.91688366273999</v>
      </c>
      <c r="F13" s="32">
        <v>1781.3752002398001</v>
      </c>
      <c r="G13" s="32">
        <v>0</v>
      </c>
      <c r="H13" s="32">
        <v>2322.6550477588999</v>
      </c>
      <c r="J13" s="20"/>
    </row>
    <row r="14" spans="1:14">
      <c r="A14" s="2"/>
      <c r="B14" s="33"/>
      <c r="C14" s="33" t="s">
        <v>96</v>
      </c>
      <c r="D14" s="32">
        <v>351.36296385633</v>
      </c>
      <c r="E14" s="32">
        <v>189.91688366273999</v>
      </c>
      <c r="F14" s="32">
        <v>1781.3752002398001</v>
      </c>
      <c r="G14" s="32">
        <v>0</v>
      </c>
      <c r="H14" s="32">
        <v>2322.6550477588999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0</v>
      </c>
      <c r="E13" s="32">
        <v>0</v>
      </c>
      <c r="F13" s="32">
        <v>0</v>
      </c>
      <c r="G13" s="32">
        <v>63.005898532903998</v>
      </c>
      <c r="H13" s="32">
        <v>63.005898532903998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63.005898532903998</v>
      </c>
      <c r="H14" s="32">
        <v>63.005898532903998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5546875" defaultRowHeight="15.75" outlineLevelCol="7"/>
  <cols>
    <col min="1" max="1" width="10.85546875" style="20" customWidth="1"/>
    <col min="2" max="2" width="51.5703125" style="20" customWidth="1"/>
    <col min="3" max="3" width="66.7109375" style="20" customWidth="1"/>
    <col min="4" max="4" width="30.855468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85546875" style="20"/>
    <col min="12" max="12" width="9.28515625" style="20" customWidth="1"/>
    <col min="13" max="13" width="17.28515625" style="20" customWidth="1"/>
    <col min="14" max="14" width="8.85546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101</v>
      </c>
      <c r="D13" s="32">
        <v>0</v>
      </c>
      <c r="E13" s="32">
        <v>0</v>
      </c>
      <c r="F13" s="32">
        <v>0</v>
      </c>
      <c r="G13" s="32">
        <v>759.68844600128</v>
      </c>
      <c r="H13" s="32">
        <v>759.68844600128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759.68844600128</v>
      </c>
      <c r="H14" s="32">
        <v>759.68844600128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topLeftCell="B19" zoomScale="70" zoomScaleNormal="70" workbookViewId="0">
      <selection activeCell="H6" sqref="H6"/>
    </sheetView>
  </sheetViews>
  <sheetFormatPr defaultColWidth="8.71093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5703125" customWidth="1"/>
  </cols>
  <sheetData>
    <row r="1" spans="1:8" ht="76.150000000000006" customHeight="1">
      <c r="A1" s="10" t="s">
        <v>103</v>
      </c>
      <c r="B1" s="10" t="s">
        <v>104</v>
      </c>
      <c r="C1" s="10" t="s">
        <v>105</v>
      </c>
      <c r="D1" s="10" t="s">
        <v>106</v>
      </c>
      <c r="E1" s="10" t="s">
        <v>107</v>
      </c>
      <c r="F1" s="10" t="s">
        <v>108</v>
      </c>
      <c r="G1" s="10" t="s">
        <v>109</v>
      </c>
      <c r="H1" s="10" t="s">
        <v>110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98" t="s">
        <v>92</v>
      </c>
      <c r="B3" s="99"/>
      <c r="C3" s="11"/>
      <c r="D3" s="12">
        <v>2385.6609462918</v>
      </c>
      <c r="E3" s="13"/>
      <c r="F3" s="13"/>
      <c r="G3" s="13"/>
      <c r="H3" s="14"/>
    </row>
    <row r="4" spans="1:8">
      <c r="A4" s="95" t="s">
        <v>111</v>
      </c>
      <c r="B4" s="15" t="s">
        <v>112</v>
      </c>
      <c r="C4" s="11"/>
      <c r="D4" s="12">
        <v>351.36296385633</v>
      </c>
      <c r="E4" s="13"/>
      <c r="F4" s="13"/>
      <c r="G4" s="13"/>
      <c r="H4" s="14"/>
    </row>
    <row r="5" spans="1:8">
      <c r="A5" s="95"/>
      <c r="B5" s="15" t="s">
        <v>113</v>
      </c>
      <c r="C5" s="10"/>
      <c r="D5" s="12">
        <v>189.91688366273999</v>
      </c>
      <c r="E5" s="13"/>
      <c r="F5" s="13"/>
      <c r="G5" s="13"/>
      <c r="H5" s="16"/>
    </row>
    <row r="6" spans="1:8">
      <c r="A6" s="96"/>
      <c r="B6" s="15" t="s">
        <v>114</v>
      </c>
      <c r="C6" s="10"/>
      <c r="D6" s="12">
        <v>1781.3752002398001</v>
      </c>
      <c r="E6" s="13"/>
      <c r="F6" s="13"/>
      <c r="G6" s="13"/>
      <c r="H6" s="16"/>
    </row>
    <row r="7" spans="1:8">
      <c r="A7" s="96"/>
      <c r="B7" s="15" t="s">
        <v>115</v>
      </c>
      <c r="C7" s="10"/>
      <c r="D7" s="12">
        <v>0</v>
      </c>
      <c r="E7" s="13"/>
      <c r="F7" s="13"/>
      <c r="G7" s="13"/>
      <c r="H7" s="16"/>
    </row>
    <row r="8" spans="1:8">
      <c r="A8" s="100" t="s">
        <v>95</v>
      </c>
      <c r="B8" s="101"/>
      <c r="C8" s="95" t="s">
        <v>116</v>
      </c>
      <c r="D8" s="17">
        <v>2322.6550477588999</v>
      </c>
      <c r="E8" s="13">
        <v>1</v>
      </c>
      <c r="F8" s="13" t="s">
        <v>117</v>
      </c>
      <c r="G8" s="17">
        <v>2322.6550477588999</v>
      </c>
      <c r="H8" s="16"/>
    </row>
    <row r="9" spans="1:8">
      <c r="A9" s="97">
        <v>1</v>
      </c>
      <c r="B9" s="15" t="s">
        <v>112</v>
      </c>
      <c r="C9" s="95"/>
      <c r="D9" s="17">
        <v>351.36296385633</v>
      </c>
      <c r="E9" s="13"/>
      <c r="F9" s="13"/>
      <c r="G9" s="13"/>
      <c r="H9" s="96" t="s">
        <v>41</v>
      </c>
    </row>
    <row r="10" spans="1:8">
      <c r="A10" s="95"/>
      <c r="B10" s="15" t="s">
        <v>113</v>
      </c>
      <c r="C10" s="95"/>
      <c r="D10" s="17">
        <v>189.91688366273999</v>
      </c>
      <c r="E10" s="13"/>
      <c r="F10" s="13"/>
      <c r="G10" s="13"/>
      <c r="H10" s="96"/>
    </row>
    <row r="11" spans="1:8">
      <c r="A11" s="95"/>
      <c r="B11" s="15" t="s">
        <v>114</v>
      </c>
      <c r="C11" s="95"/>
      <c r="D11" s="17">
        <v>1781.3752002398001</v>
      </c>
      <c r="E11" s="13"/>
      <c r="F11" s="13"/>
      <c r="G11" s="13"/>
      <c r="H11" s="96"/>
    </row>
    <row r="12" spans="1:8">
      <c r="A12" s="95"/>
      <c r="B12" s="15" t="s">
        <v>115</v>
      </c>
      <c r="C12" s="95"/>
      <c r="D12" s="17">
        <v>0</v>
      </c>
      <c r="E12" s="13"/>
      <c r="F12" s="13"/>
      <c r="G12" s="13"/>
      <c r="H12" s="96"/>
    </row>
    <row r="13" spans="1:8">
      <c r="A13" s="95" t="s">
        <v>118</v>
      </c>
      <c r="B13" s="15" t="s">
        <v>112</v>
      </c>
      <c r="C13" s="10"/>
      <c r="D13" s="12">
        <v>351.36296385633</v>
      </c>
      <c r="E13" s="13"/>
      <c r="F13" s="13"/>
      <c r="G13" s="13"/>
      <c r="H13" s="16"/>
    </row>
    <row r="14" spans="1:8">
      <c r="A14" s="95"/>
      <c r="B14" s="15" t="s">
        <v>113</v>
      </c>
      <c r="C14" s="10"/>
      <c r="D14" s="12">
        <v>189.91688366273999</v>
      </c>
      <c r="E14" s="13"/>
      <c r="F14" s="13"/>
      <c r="G14" s="13"/>
      <c r="H14" s="16"/>
    </row>
    <row r="15" spans="1:8">
      <c r="A15" s="95"/>
      <c r="B15" s="15" t="s">
        <v>114</v>
      </c>
      <c r="C15" s="10"/>
      <c r="D15" s="12">
        <v>1781.3752002398001</v>
      </c>
      <c r="E15" s="13"/>
      <c r="F15" s="13"/>
      <c r="G15" s="13"/>
      <c r="H15" s="16"/>
    </row>
    <row r="16" spans="1:8">
      <c r="A16" s="95"/>
      <c r="B16" s="15" t="s">
        <v>115</v>
      </c>
      <c r="C16" s="10"/>
      <c r="D16" s="12">
        <v>63.005898532903998</v>
      </c>
      <c r="E16" s="13"/>
      <c r="F16" s="13"/>
      <c r="G16" s="13"/>
      <c r="H16" s="16"/>
    </row>
    <row r="17" spans="1:8">
      <c r="A17" s="100" t="s">
        <v>99</v>
      </c>
      <c r="B17" s="101"/>
      <c r="C17" s="95" t="s">
        <v>116</v>
      </c>
      <c r="D17" s="17">
        <v>63.005898532903998</v>
      </c>
      <c r="E17" s="13">
        <v>1</v>
      </c>
      <c r="F17" s="13" t="s">
        <v>117</v>
      </c>
      <c r="G17" s="17">
        <v>63.005898532903998</v>
      </c>
      <c r="H17" s="16"/>
    </row>
    <row r="18" spans="1:8">
      <c r="A18" s="97">
        <v>1</v>
      </c>
      <c r="B18" s="15" t="s">
        <v>112</v>
      </c>
      <c r="C18" s="95"/>
      <c r="D18" s="17">
        <v>0</v>
      </c>
      <c r="E18" s="13"/>
      <c r="F18" s="13"/>
      <c r="G18" s="13"/>
      <c r="H18" s="96" t="s">
        <v>41</v>
      </c>
    </row>
    <row r="19" spans="1:8">
      <c r="A19" s="95"/>
      <c r="B19" s="15" t="s">
        <v>113</v>
      </c>
      <c r="C19" s="95"/>
      <c r="D19" s="17">
        <v>0</v>
      </c>
      <c r="E19" s="13"/>
      <c r="F19" s="13"/>
      <c r="G19" s="13"/>
      <c r="H19" s="96"/>
    </row>
    <row r="20" spans="1:8">
      <c r="A20" s="95"/>
      <c r="B20" s="15" t="s">
        <v>114</v>
      </c>
      <c r="C20" s="95"/>
      <c r="D20" s="17">
        <v>0</v>
      </c>
      <c r="E20" s="13"/>
      <c r="F20" s="13"/>
      <c r="G20" s="13"/>
      <c r="H20" s="96"/>
    </row>
    <row r="21" spans="1:8">
      <c r="A21" s="95"/>
      <c r="B21" s="15" t="s">
        <v>115</v>
      </c>
      <c r="C21" s="95"/>
      <c r="D21" s="17">
        <v>63.005898532903998</v>
      </c>
      <c r="E21" s="13"/>
      <c r="F21" s="13"/>
      <c r="G21" s="13"/>
      <c r="H21" s="96"/>
    </row>
    <row r="22" spans="1:8" ht="25.5">
      <c r="A22" s="102" t="s">
        <v>101</v>
      </c>
      <c r="B22" s="99"/>
      <c r="C22" s="10"/>
      <c r="D22" s="12">
        <v>759.68844600128</v>
      </c>
      <c r="E22" s="13"/>
      <c r="F22" s="13"/>
      <c r="G22" s="13"/>
      <c r="H22" s="16"/>
    </row>
    <row r="23" spans="1:8">
      <c r="A23" s="95" t="s">
        <v>119</v>
      </c>
      <c r="B23" s="15" t="s">
        <v>112</v>
      </c>
      <c r="C23" s="10"/>
      <c r="D23" s="12">
        <v>0</v>
      </c>
      <c r="E23" s="13"/>
      <c r="F23" s="13"/>
      <c r="G23" s="13"/>
      <c r="H23" s="16"/>
    </row>
    <row r="24" spans="1:8">
      <c r="A24" s="95"/>
      <c r="B24" s="15" t="s">
        <v>113</v>
      </c>
      <c r="C24" s="10"/>
      <c r="D24" s="12">
        <v>0</v>
      </c>
      <c r="E24" s="13"/>
      <c r="F24" s="13"/>
      <c r="G24" s="13"/>
      <c r="H24" s="16"/>
    </row>
    <row r="25" spans="1:8">
      <c r="A25" s="95"/>
      <c r="B25" s="15" t="s">
        <v>114</v>
      </c>
      <c r="C25" s="10"/>
      <c r="D25" s="12">
        <v>0</v>
      </c>
      <c r="E25" s="13"/>
      <c r="F25" s="13"/>
      <c r="G25" s="13"/>
      <c r="H25" s="16"/>
    </row>
    <row r="26" spans="1:8">
      <c r="A26" s="95"/>
      <c r="B26" s="15" t="s">
        <v>115</v>
      </c>
      <c r="C26" s="10"/>
      <c r="D26" s="12">
        <v>759.68844600128</v>
      </c>
      <c r="E26" s="13"/>
      <c r="F26" s="13"/>
      <c r="G26" s="13"/>
      <c r="H26" s="16"/>
    </row>
    <row r="27" spans="1:8">
      <c r="A27" s="100" t="s">
        <v>101</v>
      </c>
      <c r="B27" s="101"/>
      <c r="C27" s="95" t="s">
        <v>116</v>
      </c>
      <c r="D27" s="17">
        <v>759.68844600128</v>
      </c>
      <c r="E27" s="13">
        <v>1</v>
      </c>
      <c r="F27" s="13" t="s">
        <v>117</v>
      </c>
      <c r="G27" s="17">
        <v>759.68844600128</v>
      </c>
      <c r="H27" s="16"/>
    </row>
    <row r="28" spans="1:8">
      <c r="A28" s="97">
        <v>1</v>
      </c>
      <c r="B28" s="15" t="s">
        <v>112</v>
      </c>
      <c r="C28" s="95"/>
      <c r="D28" s="17">
        <v>0</v>
      </c>
      <c r="E28" s="13"/>
      <c r="F28" s="13"/>
      <c r="G28" s="13"/>
      <c r="H28" s="96" t="s">
        <v>41</v>
      </c>
    </row>
    <row r="29" spans="1:8">
      <c r="A29" s="95"/>
      <c r="B29" s="15" t="s">
        <v>113</v>
      </c>
      <c r="C29" s="95"/>
      <c r="D29" s="17">
        <v>0</v>
      </c>
      <c r="E29" s="13"/>
      <c r="F29" s="13"/>
      <c r="G29" s="13"/>
      <c r="H29" s="96"/>
    </row>
    <row r="30" spans="1:8">
      <c r="A30" s="95"/>
      <c r="B30" s="15" t="s">
        <v>114</v>
      </c>
      <c r="C30" s="95"/>
      <c r="D30" s="17">
        <v>0</v>
      </c>
      <c r="E30" s="13"/>
      <c r="F30" s="13"/>
      <c r="G30" s="13"/>
      <c r="H30" s="96"/>
    </row>
    <row r="31" spans="1:8">
      <c r="A31" s="95"/>
      <c r="B31" s="15" t="s">
        <v>115</v>
      </c>
      <c r="C31" s="95"/>
      <c r="D31" s="17">
        <v>759.68844600128</v>
      </c>
      <c r="E31" s="13"/>
      <c r="F31" s="13"/>
      <c r="G31" s="13"/>
      <c r="H31" s="96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4" t="s">
        <v>120</v>
      </c>
      <c r="B34" s="94"/>
      <c r="C34" s="94"/>
      <c r="D34" s="94"/>
      <c r="E34" s="94"/>
      <c r="F34" s="94"/>
      <c r="G34" s="94"/>
      <c r="H34" s="94"/>
    </row>
    <row r="35" spans="1:8">
      <c r="A35" s="94" t="s">
        <v>121</v>
      </c>
      <c r="B35" s="94"/>
      <c r="C35" s="94"/>
      <c r="D35" s="94"/>
      <c r="E35" s="94"/>
      <c r="F35" s="94"/>
      <c r="G35" s="94"/>
      <c r="H35" s="94"/>
    </row>
  </sheetData>
  <mergeCells count="19">
    <mergeCell ref="A3:B3"/>
    <mergeCell ref="A8:B8"/>
    <mergeCell ref="A17:B17"/>
    <mergeCell ref="A22:B22"/>
    <mergeCell ref="A27:B27"/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topLeftCell="B1" zoomScale="90" zoomScaleNormal="90" workbookViewId="0">
      <selection activeCell="H5" sqref="H5"/>
    </sheetView>
  </sheetViews>
  <sheetFormatPr defaultColWidth="9.140625" defaultRowHeight="15"/>
  <cols>
    <col min="1" max="1" width="60.5703125" style="1" customWidth="1"/>
    <col min="2" max="3" width="13.85546875" style="1" customWidth="1"/>
    <col min="4" max="4" width="17.140625" style="1" customWidth="1"/>
    <col min="5" max="5" width="15" style="1" customWidth="1"/>
    <col min="6" max="6" width="48.140625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3" t="s">
        <v>122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123</v>
      </c>
      <c r="B3" s="2" t="s">
        <v>124</v>
      </c>
      <c r="C3" s="2" t="s">
        <v>125</v>
      </c>
      <c r="D3" s="2" t="s">
        <v>126</v>
      </c>
      <c r="E3" s="2" t="s">
        <v>127</v>
      </c>
      <c r="F3" s="2" t="s">
        <v>128</v>
      </c>
      <c r="G3" s="2" t="s">
        <v>129</v>
      </c>
      <c r="H3" s="2" t="s">
        <v>130</v>
      </c>
    </row>
    <row r="4" spans="1:8" ht="39" customHeight="1">
      <c r="A4" s="3" t="s">
        <v>131</v>
      </c>
      <c r="B4" s="4" t="s">
        <v>117</v>
      </c>
      <c r="C4" s="5">
        <v>2</v>
      </c>
      <c r="D4" s="5">
        <v>309.13724920471998</v>
      </c>
      <c r="E4" s="4">
        <v>6</v>
      </c>
      <c r="F4" s="3" t="s">
        <v>131</v>
      </c>
      <c r="G4" s="5">
        <v>618.27449840943996</v>
      </c>
      <c r="H4" t="s">
        <v>132</v>
      </c>
    </row>
    <row r="5" spans="1:8" ht="39" customHeight="1">
      <c r="A5" s="3" t="s">
        <v>133</v>
      </c>
      <c r="B5" s="4" t="s">
        <v>117</v>
      </c>
      <c r="C5" s="5">
        <v>4</v>
      </c>
      <c r="D5" s="5">
        <v>290.77405147249999</v>
      </c>
      <c r="E5" s="4">
        <v>6</v>
      </c>
      <c r="F5" s="3" t="s">
        <v>133</v>
      </c>
      <c r="G5" s="5">
        <v>1163.09620589</v>
      </c>
      <c r="H5" t="s">
        <v>132</v>
      </c>
    </row>
    <row r="6" spans="1:8" ht="39" hidden="1" customHeight="1">
      <c r="A6" s="3" t="s">
        <v>134</v>
      </c>
      <c r="B6" s="4" t="s">
        <v>117</v>
      </c>
      <c r="C6" s="5">
        <v>1</v>
      </c>
      <c r="D6" s="5">
        <v>241.87636138581999</v>
      </c>
      <c r="E6" s="4">
        <v>6</v>
      </c>
      <c r="F6" s="4"/>
      <c r="G6" s="5">
        <v>241.87636138581999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509-02-01</vt:lpstr>
      <vt:lpstr>ОСР 509-09-01</vt:lpstr>
      <vt:lpstr>ОСР 509-12-01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2025-11-04T18:05:52Z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D7ABC1BF08A34AA8B2EA7B32EE0008EE_12</vt:lpwstr>
  </property>
  <property fmtid="{D5CDD505-2E9C-101B-9397-08002B2CF9AE}" pid="3" name="KSOProductBuildVer">
    <vt:lpwstr>1049-12.2.0.20795</vt:lpwstr>
  </property>
</Properties>
</file>